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155" windowHeight="12300" tabRatio="178"/>
  </bookViews>
  <sheets>
    <sheet name="Exaample 6-1" sheetId="1" r:id="rId1"/>
    <sheet name="Exampl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3" i="2"/>
  <c r="I54"/>
  <c r="I55"/>
  <c r="I56"/>
  <c r="F56"/>
  <c r="H56" s="1"/>
  <c r="F55"/>
  <c r="H55" s="1"/>
  <c r="H54"/>
  <c r="F54"/>
  <c r="H53"/>
  <c r="F53"/>
  <c r="D48"/>
  <c r="F44"/>
  <c r="F43"/>
  <c r="D38"/>
  <c r="D33"/>
  <c r="D25"/>
  <c r="D26" s="1"/>
  <c r="F26" s="1"/>
  <c r="F24"/>
  <c r="F32" s="1"/>
  <c r="G54" s="1"/>
  <c r="D24"/>
  <c r="D23"/>
  <c r="G19"/>
  <c r="F46" s="1"/>
  <c r="F53" i="1"/>
  <c r="H53" s="1"/>
  <c r="F54"/>
  <c r="H54" s="1"/>
  <c r="F55"/>
  <c r="H55" s="1"/>
  <c r="F52"/>
  <c r="H52" s="1"/>
  <c r="G19"/>
  <c r="F45" s="1"/>
  <c r="D48"/>
  <c r="D38"/>
  <c r="D33"/>
  <c r="D27"/>
  <c r="F31"/>
  <c r="G52" s="1"/>
  <c r="F26"/>
  <c r="F37" s="1"/>
  <c r="G55" s="1"/>
  <c r="F25"/>
  <c r="F24"/>
  <c r="F32" s="1"/>
  <c r="G53" s="1"/>
  <c r="F23"/>
  <c r="F27" s="1"/>
  <c r="D26"/>
  <c r="D25"/>
  <c r="D24"/>
  <c r="D23"/>
  <c r="J54" i="2" l="1"/>
  <c r="K54" s="1"/>
  <c r="L54" s="1"/>
  <c r="I55" i="1"/>
  <c r="J55" s="1"/>
  <c r="K55" s="1"/>
  <c r="L55" s="1"/>
  <c r="I52"/>
  <c r="J52" s="1"/>
  <c r="K52" s="1"/>
  <c r="L52" s="1"/>
  <c r="I53"/>
  <c r="J53" s="1"/>
  <c r="K53" s="1"/>
  <c r="L53" s="1"/>
  <c r="F36"/>
  <c r="F46"/>
  <c r="F44"/>
  <c r="F47"/>
  <c r="F33"/>
  <c r="F42"/>
  <c r="F43"/>
  <c r="D27" i="2"/>
  <c r="F36"/>
  <c r="F37"/>
  <c r="G56" s="1"/>
  <c r="J56" s="1"/>
  <c r="K56" s="1"/>
  <c r="L56" s="1"/>
  <c r="F25"/>
  <c r="F45"/>
  <c r="F31"/>
  <c r="F42"/>
  <c r="F23"/>
  <c r="F47"/>
  <c r="G54" i="1" l="1"/>
  <c r="I54" s="1"/>
  <c r="J54" s="1"/>
  <c r="K54" s="1"/>
  <c r="L54" s="1"/>
  <c r="F38"/>
  <c r="F48"/>
  <c r="G53" i="2"/>
  <c r="J53" s="1"/>
  <c r="K53" s="1"/>
  <c r="L53" s="1"/>
  <c r="F33"/>
  <c r="G55"/>
  <c r="J55" s="1"/>
  <c r="K55" s="1"/>
  <c r="L55" s="1"/>
  <c r="F38"/>
  <c r="F48"/>
  <c r="F27"/>
</calcChain>
</file>

<file path=xl/sharedStrings.xml><?xml version="1.0" encoding="utf-8"?>
<sst xmlns="http://schemas.openxmlformats.org/spreadsheetml/2006/main" count="134" uniqueCount="65">
  <si>
    <t>Delayed coking example by A.K. Coker</t>
  </si>
  <si>
    <t>Gas (C4) wt% = 7.8+ 0.144x(wt % CCR)</t>
  </si>
  <si>
    <t>Naphtah wt% = 11.29 + 0.343 x (wt% CCR)</t>
  </si>
  <si>
    <t>Coke wt% = 1.6  x (wt % CCR)</t>
  </si>
  <si>
    <t>Gas oil wt % = 100 - wt% coke - wt % GAS -  wt % Naphtha</t>
  </si>
  <si>
    <t>Feed rate =</t>
  </si>
  <si>
    <t>Delayed</t>
  </si>
  <si>
    <t>wt%</t>
  </si>
  <si>
    <t>coker</t>
  </si>
  <si>
    <t>Products yield</t>
  </si>
  <si>
    <t>lb/h</t>
  </si>
  <si>
    <t>Gas</t>
  </si>
  <si>
    <t>Naphtha</t>
  </si>
  <si>
    <t>Coke</t>
  </si>
  <si>
    <t>Gas oil</t>
  </si>
  <si>
    <t>Naphtha (assumed split wt%)</t>
  </si>
  <si>
    <t>Light Naphtha LN=33.2%</t>
  </si>
  <si>
    <t>Heavy Naphtha HV = 66.78%</t>
  </si>
  <si>
    <t>Total</t>
  </si>
  <si>
    <t>Gas oil (assumed split wt%)</t>
  </si>
  <si>
    <t>Sulfur distribution in delayed coker</t>
  </si>
  <si>
    <t>products (assumed wt%)</t>
  </si>
  <si>
    <t>S in gas</t>
  </si>
  <si>
    <t>S in light naphtha</t>
  </si>
  <si>
    <t>S in heavy naphtha</t>
  </si>
  <si>
    <t>S in light gas oil</t>
  </si>
  <si>
    <t>S in heavy gas oil</t>
  </si>
  <si>
    <t>S in coke</t>
  </si>
  <si>
    <t xml:space="preserve">                                                                                         </t>
  </si>
  <si>
    <t>Gravity of products</t>
  </si>
  <si>
    <t>(assumed gravities)</t>
  </si>
  <si>
    <t>Light naphtha</t>
  </si>
  <si>
    <t>Heavy naphtha</t>
  </si>
  <si>
    <t>Light gas oil</t>
  </si>
  <si>
    <t>Heavy gas oil</t>
  </si>
  <si>
    <t>SpGr</t>
  </si>
  <si>
    <t>BPD</t>
  </si>
  <si>
    <t>density</t>
  </si>
  <si>
    <t>Volume rate</t>
  </si>
  <si>
    <t>US gal/h</t>
  </si>
  <si>
    <t>Barrel/h</t>
  </si>
  <si>
    <t xml:space="preserve">A vacuum residue of Conradson carbon (wt CCR = 15) is fed into a delayed coker at a rate of 200,000 lb/h. </t>
  </si>
  <si>
    <t>of API = 8.5 and with a sulfur content of 3.0 wt %. Find the amount of yield (lb/h) and their sulfur content.</t>
  </si>
  <si>
    <t>Calculate the yield of producs in BPD.</t>
  </si>
  <si>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API</t>
    </r>
  </si>
  <si>
    <t>Feed API</t>
  </si>
  <si>
    <t>CCR</t>
  </si>
  <si>
    <r>
      <t>S</t>
    </r>
    <r>
      <rPr>
        <vertAlign val="subscript"/>
        <sz val="14"/>
        <color theme="1"/>
        <rFont val="Times New Roman"/>
        <family val="1"/>
      </rPr>
      <t>f</t>
    </r>
  </si>
  <si>
    <t>in the feed</t>
  </si>
  <si>
    <t xml:space="preserve">A vacuum residue of Conradson carbon (wt CCR = 15) is fed into a delayed coker at a rate of 350,000 lb/h. </t>
  </si>
  <si>
    <r>
      <t>lb/ft</t>
    </r>
    <r>
      <rPr>
        <vertAlign val="superscript"/>
        <sz val="14"/>
        <color theme="1"/>
        <rFont val="Times New Roman"/>
        <family val="1"/>
      </rPr>
      <t>3</t>
    </r>
  </si>
  <si>
    <r>
      <t>ft</t>
    </r>
    <r>
      <rPr>
        <vertAlign val="super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>/h</t>
    </r>
  </si>
  <si>
    <t>of API = 8.5 and with a sulfur content of 3.0 wt %. Determine the amount of yield (lb/h) and their sulfur content.</t>
  </si>
  <si>
    <t xml:space="preserve">Rate of sulfur </t>
  </si>
  <si>
    <t>CCR=</t>
  </si>
  <si>
    <t>Sulfur content</t>
  </si>
  <si>
    <t>API gravity</t>
  </si>
  <si>
    <r>
      <rPr>
        <vertAlign val="superscript"/>
        <sz val="14"/>
        <color theme="1"/>
        <rFont val="Times New Roman"/>
        <family val="1"/>
      </rPr>
      <t>o</t>
    </r>
    <r>
      <rPr>
        <sz val="14"/>
        <color theme="1"/>
        <rFont val="Times New Roman"/>
        <family val="1"/>
      </rPr>
      <t>API=</t>
    </r>
  </si>
  <si>
    <r>
      <t>S</t>
    </r>
    <r>
      <rPr>
        <vertAlign val="subscript"/>
        <sz val="14"/>
        <color theme="1"/>
        <rFont val="Times New Roman"/>
        <family val="1"/>
      </rPr>
      <t>f</t>
    </r>
    <r>
      <rPr>
        <sz val="14"/>
        <color theme="1"/>
        <rFont val="Times New Roman"/>
        <family val="1"/>
      </rPr>
      <t>=</t>
    </r>
  </si>
  <si>
    <t>Amount  of  Sulfur</t>
  </si>
  <si>
    <t>Light coker  gas oil, LCGO</t>
  </si>
  <si>
    <t>Heavy coker  gas oil, HCGO</t>
  </si>
  <si>
    <t>Light coker gas oil, LCGO</t>
  </si>
  <si>
    <t>Heavy coker gas oil, HCGO</t>
  </si>
  <si>
    <t>Conradson carbon residue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</si>
</sst>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zoomScale="140" zoomScaleNormal="140" workbookViewId="0">
      <selection activeCell="H23" sqref="H23"/>
    </sheetView>
  </sheetViews>
  <sheetFormatPr defaultRowHeight="15"/>
  <cols>
    <col min="1" max="1" width="11.85546875" customWidth="1"/>
    <col min="3" max="3" width="11" customWidth="1"/>
    <col min="4" max="4" width="12" customWidth="1"/>
    <col min="5" max="5" width="12.7109375" customWidth="1"/>
    <col min="6" max="6" width="10.28515625" bestFit="1" customWidth="1"/>
    <col min="9" max="9" width="14.85546875" customWidth="1"/>
    <col min="10" max="10" width="14.7109375" customWidth="1"/>
    <col min="11" max="11" width="14.28515625" customWidth="1"/>
  </cols>
  <sheetData>
    <row r="1" spans="1:1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>
      <c r="A2" s="1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>
      <c r="A3" s="1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.7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.75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.7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.75">
      <c r="A12" s="1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>
      <c r="A14" s="1"/>
      <c r="B14" s="1"/>
      <c r="C14" s="1"/>
      <c r="D14" s="1"/>
      <c r="E14" s="1" t="s">
        <v>5</v>
      </c>
      <c r="F14" s="1">
        <v>350000</v>
      </c>
      <c r="G14" s="1" t="s">
        <v>10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ht="18.75">
      <c r="A15" s="1"/>
      <c r="B15" s="1" t="s">
        <v>6</v>
      </c>
      <c r="C15" s="1"/>
      <c r="D15" s="1" t="s">
        <v>46</v>
      </c>
      <c r="E15" s="1">
        <v>15</v>
      </c>
      <c r="F15" s="1" t="s">
        <v>7</v>
      </c>
      <c r="G15" s="1"/>
      <c r="H15" s="1" t="s">
        <v>54</v>
      </c>
      <c r="I15" s="1" t="s">
        <v>64</v>
      </c>
      <c r="J15" s="1"/>
      <c r="K15" s="1"/>
      <c r="L15" s="1"/>
      <c r="M15" s="1"/>
      <c r="N15" s="1"/>
      <c r="O15" s="1"/>
      <c r="P15" s="1"/>
    </row>
    <row r="16" spans="1:16" ht="20.25">
      <c r="A16" s="1"/>
      <c r="B16" s="1" t="s">
        <v>8</v>
      </c>
      <c r="C16" s="1"/>
      <c r="D16" s="1" t="s">
        <v>47</v>
      </c>
      <c r="E16" s="1">
        <v>3</v>
      </c>
      <c r="F16" s="1" t="s">
        <v>7</v>
      </c>
      <c r="G16" s="1"/>
      <c r="H16" s="1" t="s">
        <v>58</v>
      </c>
      <c r="I16" s="1" t="s">
        <v>55</v>
      </c>
      <c r="J16" s="1"/>
      <c r="K16" s="1"/>
      <c r="L16" s="1"/>
      <c r="M16" s="1"/>
      <c r="N16" s="1"/>
      <c r="O16" s="1"/>
      <c r="P16" s="1"/>
    </row>
    <row r="17" spans="1:16" ht="22.5">
      <c r="A17" s="1"/>
      <c r="B17" s="1"/>
      <c r="C17" s="1"/>
      <c r="D17" s="1" t="s">
        <v>45</v>
      </c>
      <c r="E17" s="1">
        <v>8.5</v>
      </c>
      <c r="H17" s="1" t="s">
        <v>57</v>
      </c>
      <c r="I17" s="1" t="s">
        <v>56</v>
      </c>
      <c r="J17" s="1"/>
      <c r="K17" s="1"/>
      <c r="L17" s="1"/>
      <c r="M17" s="1"/>
      <c r="N17" s="1"/>
      <c r="O17" s="1"/>
      <c r="P17" s="1"/>
    </row>
    <row r="18" spans="1:16" ht="18.75">
      <c r="A18" s="1"/>
      <c r="B18" s="1"/>
      <c r="C18" s="1"/>
      <c r="D18" s="1" t="s">
        <v>28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.75">
      <c r="A19" s="1"/>
      <c r="B19" s="1"/>
      <c r="C19" s="1"/>
      <c r="D19" s="1"/>
      <c r="E19" s="1" t="s">
        <v>59</v>
      </c>
      <c r="F19" s="1"/>
      <c r="G19" s="1">
        <f>E16*F14/100</f>
        <v>10500</v>
      </c>
      <c r="H19" s="1" t="s">
        <v>10</v>
      </c>
      <c r="I19" s="1"/>
      <c r="J19" s="1"/>
      <c r="K19" s="1"/>
      <c r="L19" s="1"/>
      <c r="M19" s="1"/>
      <c r="N19" s="1"/>
      <c r="O19" s="1"/>
      <c r="P19" s="1"/>
    </row>
    <row r="20" spans="1:16" ht="18.75">
      <c r="A20" s="1"/>
      <c r="B20" s="1"/>
      <c r="C20" s="1"/>
      <c r="D20" s="1"/>
      <c r="E20" s="1" t="s">
        <v>48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.75"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.75">
      <c r="A22" s="1" t="s">
        <v>9</v>
      </c>
      <c r="B22" s="1"/>
      <c r="C22" s="1"/>
      <c r="D22" s="2" t="s">
        <v>7</v>
      </c>
      <c r="E22" s="1"/>
      <c r="F22" s="2" t="s">
        <v>10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.75">
      <c r="A23" s="1" t="s">
        <v>11</v>
      </c>
      <c r="B23" s="1"/>
      <c r="C23" s="1"/>
      <c r="D23" s="1">
        <f>7.8+(0.144*E15)</f>
        <v>9.9599999999999991</v>
      </c>
      <c r="E23" s="1"/>
      <c r="F23" s="1">
        <f>D23*F14/100</f>
        <v>34859.999999999993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.75">
      <c r="A24" s="1" t="s">
        <v>12</v>
      </c>
      <c r="B24" s="1"/>
      <c r="C24" s="1"/>
      <c r="D24" s="1">
        <f>11.29+0.343*E15</f>
        <v>16.434999999999999</v>
      </c>
      <c r="E24" s="1"/>
      <c r="F24" s="1">
        <f>D24*F14/100</f>
        <v>57522.5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>
      <c r="A25" s="1" t="s">
        <v>13</v>
      </c>
      <c r="B25" s="1"/>
      <c r="C25" s="1"/>
      <c r="D25" s="1">
        <f>1.6*E15</f>
        <v>24</v>
      </c>
      <c r="E25" s="1"/>
      <c r="F25" s="1">
        <f>D25*F14/100</f>
        <v>84000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>
      <c r="A26" s="1" t="s">
        <v>14</v>
      </c>
      <c r="B26" s="1"/>
      <c r="C26" s="1"/>
      <c r="D26" s="1">
        <f>100-D25-D24-D23</f>
        <v>49.604999999999997</v>
      </c>
      <c r="E26" s="1"/>
      <c r="F26" s="1">
        <f>D26*F14/100</f>
        <v>173617.5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>
      <c r="A27" s="1"/>
      <c r="B27" s="1"/>
      <c r="C27" s="1"/>
      <c r="D27" s="1">
        <f>SUM(D23:D26)</f>
        <v>100</v>
      </c>
      <c r="E27" s="1"/>
      <c r="F27" s="1">
        <f>SUM(F23:F26)</f>
        <v>350000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.75">
      <c r="A30" s="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.75">
      <c r="A31" s="1" t="s">
        <v>16</v>
      </c>
      <c r="B31" s="1"/>
      <c r="C31" s="1"/>
      <c r="D31" s="1">
        <v>33.22</v>
      </c>
      <c r="E31" s="1"/>
      <c r="F31" s="1">
        <f>ROUND(D31*F24/100,0)</f>
        <v>19109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.75">
      <c r="A32" s="1" t="s">
        <v>17</v>
      </c>
      <c r="B32" s="1"/>
      <c r="C32" s="1"/>
      <c r="D32" s="1">
        <v>66.78</v>
      </c>
      <c r="E32" s="1"/>
      <c r="F32" s="1">
        <f>ROUND(D32*F24/100,0)</f>
        <v>38414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.75">
      <c r="A33" s="1"/>
      <c r="B33" s="1"/>
      <c r="C33" s="1" t="s">
        <v>18</v>
      </c>
      <c r="D33" s="1">
        <f>SUM(D31:D32)</f>
        <v>100</v>
      </c>
      <c r="E33" s="1"/>
      <c r="F33" s="1">
        <f>SUM(F31:F32)</f>
        <v>57523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.75">
      <c r="A35" s="1" t="s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.75">
      <c r="A36" s="1" t="s">
        <v>60</v>
      </c>
      <c r="B36" s="1"/>
      <c r="C36" s="1"/>
      <c r="D36" s="1">
        <v>64.5</v>
      </c>
      <c r="E36" s="1"/>
      <c r="F36" s="1">
        <f>ROUND(D36*F26/100,0)</f>
        <v>111983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.75">
      <c r="A37" s="1" t="s">
        <v>61</v>
      </c>
      <c r="B37" s="1"/>
      <c r="C37" s="1"/>
      <c r="D37" s="1">
        <v>35.5</v>
      </c>
      <c r="E37" s="1"/>
      <c r="F37" s="1">
        <f>ROUND(D37*F26/100,0)</f>
        <v>61634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.75">
      <c r="A38" s="1"/>
      <c r="B38" s="1"/>
      <c r="C38" s="1"/>
      <c r="D38" s="1">
        <f>SUM(D36:D37)</f>
        <v>100</v>
      </c>
      <c r="E38" s="1"/>
      <c r="F38" s="1">
        <f>SUM(F36:F37)</f>
        <v>173617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.7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.7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.75">
      <c r="A42" s="1" t="s">
        <v>22</v>
      </c>
      <c r="B42" s="1"/>
      <c r="C42" s="1"/>
      <c r="D42" s="1">
        <v>30</v>
      </c>
      <c r="E42" s="1"/>
      <c r="F42" s="1">
        <f t="shared" ref="F42:F47" si="0">D42*$G$19/100</f>
        <v>3150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.75">
      <c r="A43" s="1" t="s">
        <v>23</v>
      </c>
      <c r="B43" s="1"/>
      <c r="C43" s="1"/>
      <c r="D43" s="1">
        <v>1.7</v>
      </c>
      <c r="E43" s="1"/>
      <c r="F43" s="1">
        <f t="shared" si="0"/>
        <v>178.5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.75">
      <c r="A44" s="1" t="s">
        <v>24</v>
      </c>
      <c r="B44" s="1"/>
      <c r="C44" s="1"/>
      <c r="D44" s="1">
        <v>3.3</v>
      </c>
      <c r="E44" s="1"/>
      <c r="F44" s="1">
        <f t="shared" si="0"/>
        <v>346.5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8.75">
      <c r="A45" s="1" t="s">
        <v>25</v>
      </c>
      <c r="B45" s="1"/>
      <c r="C45" s="1"/>
      <c r="D45" s="1">
        <v>15.4</v>
      </c>
      <c r="E45" s="1"/>
      <c r="F45" s="1">
        <f t="shared" si="0"/>
        <v>1617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8.75">
      <c r="A46" s="1" t="s">
        <v>26</v>
      </c>
      <c r="B46" s="1"/>
      <c r="C46" s="1"/>
      <c r="D46" s="1">
        <v>19.600000000000001</v>
      </c>
      <c r="E46" s="1"/>
      <c r="F46" s="1">
        <f t="shared" si="0"/>
        <v>2058.0000000000005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.75">
      <c r="A47" s="1" t="s">
        <v>27</v>
      </c>
      <c r="B47" s="1"/>
      <c r="C47" s="1"/>
      <c r="D47" s="1">
        <v>30</v>
      </c>
      <c r="E47" s="1"/>
      <c r="F47" s="1">
        <f t="shared" si="0"/>
        <v>3150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.75">
      <c r="A48" s="1"/>
      <c r="B48" s="1"/>
      <c r="C48" s="1"/>
      <c r="D48" s="1">
        <f>SUM(D41:D47)</f>
        <v>100</v>
      </c>
      <c r="E48" s="1"/>
      <c r="F48" s="1">
        <f>SUM(F42:F47)</f>
        <v>10500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2.5">
      <c r="A50" s="1" t="s">
        <v>29</v>
      </c>
      <c r="B50" s="1"/>
      <c r="C50" s="1"/>
      <c r="D50" s="2" t="s">
        <v>44</v>
      </c>
      <c r="E50" s="2"/>
      <c r="F50" s="2" t="s">
        <v>35</v>
      </c>
      <c r="G50" s="2" t="s">
        <v>10</v>
      </c>
      <c r="H50" s="2" t="s">
        <v>37</v>
      </c>
      <c r="I50" s="2" t="s">
        <v>38</v>
      </c>
      <c r="J50" s="2" t="s">
        <v>38</v>
      </c>
      <c r="K50" s="2" t="s">
        <v>38</v>
      </c>
      <c r="L50" s="2" t="s">
        <v>36</v>
      </c>
      <c r="M50" s="1"/>
      <c r="N50" s="1"/>
      <c r="O50" s="1"/>
      <c r="P50" s="1"/>
    </row>
    <row r="51" spans="1:16" ht="22.5">
      <c r="A51" s="1" t="s">
        <v>30</v>
      </c>
      <c r="B51" s="1"/>
      <c r="C51" s="1"/>
      <c r="D51" s="2"/>
      <c r="E51" s="2"/>
      <c r="F51" s="2"/>
      <c r="G51" s="2"/>
      <c r="H51" s="2" t="s">
        <v>50</v>
      </c>
      <c r="I51" s="2" t="s">
        <v>51</v>
      </c>
      <c r="J51" s="2" t="s">
        <v>39</v>
      </c>
      <c r="K51" s="2" t="s">
        <v>40</v>
      </c>
      <c r="L51" s="2"/>
      <c r="M51" s="1"/>
      <c r="N51" s="1"/>
      <c r="O51" s="1"/>
      <c r="P51" s="1"/>
    </row>
    <row r="52" spans="1:16" ht="18.75">
      <c r="A52" s="1" t="s">
        <v>31</v>
      </c>
      <c r="B52" s="1"/>
      <c r="C52" s="1"/>
      <c r="D52" s="2">
        <v>65</v>
      </c>
      <c r="E52" s="2"/>
      <c r="F52" s="2">
        <f>ROUND((141.5/(D52+131.5)),2)</f>
        <v>0.72</v>
      </c>
      <c r="G52" s="2">
        <f>F31</f>
        <v>19109</v>
      </c>
      <c r="H52" s="2">
        <f>ROUND(F52*62.34,2)</f>
        <v>44.88</v>
      </c>
      <c r="I52" s="2">
        <f>ROUND(G52/H52,2)</f>
        <v>425.78</v>
      </c>
      <c r="J52" s="2">
        <f>I52*7.4805</f>
        <v>3185.04729</v>
      </c>
      <c r="K52" s="2">
        <f>J52/42</f>
        <v>75.834459285714289</v>
      </c>
      <c r="L52" s="2">
        <f>K52*24</f>
        <v>1820.027022857143</v>
      </c>
      <c r="M52" s="1"/>
      <c r="N52" s="1"/>
      <c r="O52" s="1"/>
      <c r="P52" s="1"/>
    </row>
    <row r="53" spans="1:16" ht="18.75">
      <c r="A53" s="1" t="s">
        <v>32</v>
      </c>
      <c r="B53" s="1"/>
      <c r="C53" s="1"/>
      <c r="D53" s="2">
        <v>50</v>
      </c>
      <c r="E53" s="2"/>
      <c r="F53" s="2">
        <f t="shared" ref="F53:F55" si="1">ROUND((141.5/(D53+131.5)),2)</f>
        <v>0.78</v>
      </c>
      <c r="G53" s="2">
        <f>F32</f>
        <v>38414</v>
      </c>
      <c r="H53" s="2">
        <f t="shared" ref="H53:H55" si="2">ROUND(F53*62.34,2)</f>
        <v>48.63</v>
      </c>
      <c r="I53" s="2">
        <f t="shared" ref="I53:I55" si="3">ROUND(G53/H53,2)</f>
        <v>789.92</v>
      </c>
      <c r="J53" s="2">
        <f t="shared" ref="J53:J55" si="4">I53*7.4805</f>
        <v>5908.9965599999996</v>
      </c>
      <c r="K53" s="2">
        <f t="shared" ref="K53:K55" si="5">J53/42</f>
        <v>140.69039428571426</v>
      </c>
      <c r="L53" s="2">
        <f t="shared" ref="L53:L55" si="6">K53*24</f>
        <v>3376.5694628571423</v>
      </c>
      <c r="M53" s="1"/>
      <c r="N53" s="1"/>
      <c r="O53" s="1"/>
      <c r="P53" s="1"/>
    </row>
    <row r="54" spans="1:16" ht="18.75">
      <c r="A54" s="1" t="s">
        <v>33</v>
      </c>
      <c r="B54" s="1"/>
      <c r="C54" s="1"/>
      <c r="D54" s="2">
        <v>30</v>
      </c>
      <c r="E54" s="2"/>
      <c r="F54" s="2">
        <f t="shared" si="1"/>
        <v>0.88</v>
      </c>
      <c r="G54" s="2">
        <f>F36</f>
        <v>111983</v>
      </c>
      <c r="H54" s="2">
        <f t="shared" si="2"/>
        <v>54.86</v>
      </c>
      <c r="I54" s="2">
        <f t="shared" si="3"/>
        <v>2041.25</v>
      </c>
      <c r="J54" s="2">
        <f t="shared" si="4"/>
        <v>15269.570625</v>
      </c>
      <c r="K54" s="2">
        <f t="shared" si="5"/>
        <v>363.56120535714285</v>
      </c>
      <c r="L54" s="2">
        <f t="shared" si="6"/>
        <v>8725.4689285714285</v>
      </c>
      <c r="M54" s="1"/>
      <c r="N54" s="1"/>
      <c r="O54" s="1"/>
      <c r="P54" s="1"/>
    </row>
    <row r="55" spans="1:16" ht="18.75">
      <c r="A55" s="1" t="s">
        <v>34</v>
      </c>
      <c r="B55" s="1"/>
      <c r="C55" s="1"/>
      <c r="D55" s="2">
        <v>13</v>
      </c>
      <c r="E55" s="2"/>
      <c r="F55" s="2">
        <f t="shared" si="1"/>
        <v>0.98</v>
      </c>
      <c r="G55" s="2">
        <f>F37</f>
        <v>61634</v>
      </c>
      <c r="H55" s="2">
        <f t="shared" si="2"/>
        <v>61.09</v>
      </c>
      <c r="I55" s="2">
        <f t="shared" si="3"/>
        <v>1008.9</v>
      </c>
      <c r="J55" s="2">
        <f t="shared" si="4"/>
        <v>7547.0764499999996</v>
      </c>
      <c r="K55" s="2">
        <f t="shared" si="5"/>
        <v>179.69229642857141</v>
      </c>
      <c r="L55" s="2">
        <f t="shared" si="6"/>
        <v>4312.6151142857143</v>
      </c>
      <c r="M55" s="1"/>
      <c r="N55" s="1"/>
      <c r="O55" s="1"/>
      <c r="P55" s="1"/>
    </row>
    <row r="56" spans="1:16" ht="18.75">
      <c r="M56" s="1"/>
      <c r="N56" s="1"/>
      <c r="O56" s="1"/>
      <c r="P56" s="1"/>
    </row>
    <row r="57" spans="1:16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</sheetData>
  <pageMargins left="0.7" right="0.7" top="0.75" bottom="0.75" header="0.3" footer="0.3"/>
  <pageSetup paperSize="9" orientation="portrait" r:id="rId1"/>
  <legacyDrawing r:id="rId2"/>
  <oleObjects>
    <oleObject progId="Visio.Drawing.11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P59"/>
  <sheetViews>
    <sheetView topLeftCell="A46" zoomScale="140" zoomScaleNormal="140" workbookViewId="0">
      <selection activeCell="H16" sqref="H16"/>
    </sheetView>
  </sheetViews>
  <sheetFormatPr defaultRowHeight="15"/>
  <cols>
    <col min="1" max="1" width="15.85546875" customWidth="1"/>
    <col min="4" max="4" width="13.140625" customWidth="1"/>
    <col min="6" max="6" width="16" customWidth="1"/>
    <col min="8" max="8" width="11.42578125" customWidth="1"/>
    <col min="9" max="9" width="16.85546875" customWidth="1"/>
    <col min="10" max="10" width="17.5703125" customWidth="1"/>
    <col min="11" max="11" width="13" customWidth="1"/>
  </cols>
  <sheetData>
    <row r="1" spans="1:16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.75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.7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.75">
      <c r="A8" s="1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.7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.75">
      <c r="A12" s="1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.75">
      <c r="A14" s="1"/>
      <c r="B14" s="1"/>
      <c r="C14" s="1"/>
      <c r="D14" s="1"/>
      <c r="E14" s="1" t="s">
        <v>5</v>
      </c>
      <c r="F14" s="1">
        <v>200000</v>
      </c>
      <c r="G14" s="1" t="s">
        <v>10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ht="18.75">
      <c r="A15" s="1"/>
      <c r="B15" s="1" t="s">
        <v>6</v>
      </c>
      <c r="C15" s="1"/>
      <c r="D15" s="1" t="s">
        <v>46</v>
      </c>
      <c r="E15" s="1">
        <v>15</v>
      </c>
      <c r="F15" s="1" t="s">
        <v>7</v>
      </c>
      <c r="G15" s="1" t="s">
        <v>54</v>
      </c>
      <c r="H15" s="1" t="s">
        <v>64</v>
      </c>
      <c r="I15" s="1"/>
      <c r="J15" s="1"/>
      <c r="K15" s="1"/>
      <c r="L15" s="1"/>
      <c r="M15" s="1"/>
      <c r="N15" s="1"/>
      <c r="O15" s="1"/>
      <c r="P15" s="1"/>
    </row>
    <row r="16" spans="1:16" ht="20.25">
      <c r="A16" s="1"/>
      <c r="B16" s="1" t="s">
        <v>8</v>
      </c>
      <c r="C16" s="1"/>
      <c r="D16" s="1" t="s">
        <v>47</v>
      </c>
      <c r="E16" s="1">
        <v>3</v>
      </c>
      <c r="F16" s="1" t="s">
        <v>7</v>
      </c>
      <c r="G16" s="1" t="s">
        <v>58</v>
      </c>
      <c r="H16" s="1" t="s">
        <v>55</v>
      </c>
      <c r="I16" s="1"/>
      <c r="J16" s="1"/>
      <c r="K16" s="1"/>
      <c r="L16" s="1"/>
      <c r="M16" s="1"/>
      <c r="N16" s="1"/>
      <c r="O16" s="1"/>
      <c r="P16" s="1"/>
    </row>
    <row r="17" spans="1:16" ht="22.5">
      <c r="A17" s="1"/>
      <c r="B17" s="1"/>
      <c r="C17" s="1"/>
      <c r="D17" s="1" t="s">
        <v>45</v>
      </c>
      <c r="E17" s="1">
        <v>8.5</v>
      </c>
      <c r="F17" s="1"/>
      <c r="G17" s="1" t="s">
        <v>57</v>
      </c>
      <c r="H17" s="1" t="s">
        <v>56</v>
      </c>
      <c r="I17" s="1"/>
      <c r="J17" s="1"/>
      <c r="K17" s="1"/>
      <c r="L17" s="1"/>
      <c r="M17" s="1"/>
      <c r="N17" s="1"/>
      <c r="O17" s="1"/>
      <c r="P17" s="1"/>
    </row>
    <row r="18" spans="1:16" ht="18.75">
      <c r="A18" s="1"/>
      <c r="B18" s="1"/>
      <c r="C18" s="1"/>
      <c r="D18" s="1" t="s">
        <v>28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.75">
      <c r="A19" s="1"/>
      <c r="B19" s="1"/>
      <c r="C19" s="1"/>
      <c r="D19" s="1"/>
      <c r="E19" s="1" t="s">
        <v>53</v>
      </c>
      <c r="F19" s="1"/>
      <c r="G19" s="1">
        <f>E16*F14/100</f>
        <v>6000</v>
      </c>
      <c r="H19" s="1" t="s">
        <v>10</v>
      </c>
      <c r="I19" s="1"/>
      <c r="J19" s="1"/>
      <c r="K19" s="1"/>
      <c r="L19" s="1"/>
      <c r="M19" s="1"/>
      <c r="N19" s="1"/>
      <c r="O19" s="1"/>
      <c r="P19" s="1"/>
    </row>
    <row r="20" spans="1:16" ht="18.75">
      <c r="A20" s="1"/>
      <c r="B20" s="1"/>
      <c r="C20" s="1"/>
      <c r="D20" s="1"/>
      <c r="E20" s="1" t="s">
        <v>48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.75">
      <c r="A22" s="1" t="s">
        <v>9</v>
      </c>
      <c r="B22" s="1"/>
      <c r="C22" s="1"/>
      <c r="D22" s="2" t="s">
        <v>7</v>
      </c>
      <c r="E22" s="1"/>
      <c r="F22" s="2" t="s">
        <v>10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.75">
      <c r="A23" s="1" t="s">
        <v>11</v>
      </c>
      <c r="B23" s="1"/>
      <c r="C23" s="1"/>
      <c r="D23" s="1">
        <f>7.8+(0.144*E15)</f>
        <v>9.9599999999999991</v>
      </c>
      <c r="E23" s="1"/>
      <c r="F23" s="1">
        <f>D23*F14/100</f>
        <v>19919.999999999996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.75">
      <c r="A24" s="1" t="s">
        <v>12</v>
      </c>
      <c r="B24" s="1"/>
      <c r="C24" s="1"/>
      <c r="D24" s="1">
        <f>11.29+0.343*E15</f>
        <v>16.434999999999999</v>
      </c>
      <c r="E24" s="1"/>
      <c r="F24" s="1">
        <f>D24*F14/100</f>
        <v>32869.999999999993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>
      <c r="A25" s="1" t="s">
        <v>13</v>
      </c>
      <c r="B25" s="1"/>
      <c r="C25" s="1"/>
      <c r="D25" s="1">
        <f>1.6*E15</f>
        <v>24</v>
      </c>
      <c r="E25" s="1"/>
      <c r="F25" s="1">
        <f>D25*F14/100</f>
        <v>48000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>
      <c r="A26" s="1" t="s">
        <v>14</v>
      </c>
      <c r="B26" s="1"/>
      <c r="C26" s="1"/>
      <c r="D26" s="1">
        <f>100-D25-D24-D23</f>
        <v>49.604999999999997</v>
      </c>
      <c r="E26" s="1"/>
      <c r="F26" s="1">
        <f>D26*F14/100</f>
        <v>99210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>
      <c r="A27" s="1"/>
      <c r="B27" s="1"/>
      <c r="C27" s="1"/>
      <c r="D27" s="1">
        <f>SUM(D23:D26)</f>
        <v>100</v>
      </c>
      <c r="E27" s="1"/>
      <c r="F27" s="1">
        <f>SUM(F23:F26)</f>
        <v>200000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.75">
      <c r="A30" s="1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.75">
      <c r="A31" s="1" t="s">
        <v>16</v>
      </c>
      <c r="B31" s="1"/>
      <c r="C31" s="1"/>
      <c r="D31" s="1">
        <v>33.22</v>
      </c>
      <c r="E31" s="1"/>
      <c r="F31" s="1">
        <f>ROUND(D31*F24/100,0)</f>
        <v>10919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.75">
      <c r="A32" s="1" t="s">
        <v>17</v>
      </c>
      <c r="B32" s="1"/>
      <c r="C32" s="1"/>
      <c r="D32" s="1">
        <v>66.78</v>
      </c>
      <c r="E32" s="1"/>
      <c r="F32" s="1">
        <f>ROUND(D32*F24/100,0)</f>
        <v>21951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.75">
      <c r="A33" s="1"/>
      <c r="B33" s="1"/>
      <c r="C33" s="1" t="s">
        <v>18</v>
      </c>
      <c r="D33" s="1">
        <f>SUM(D31:D32)</f>
        <v>100</v>
      </c>
      <c r="E33" s="1"/>
      <c r="F33" s="1">
        <f>SUM(F31:F32)</f>
        <v>32870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.75">
      <c r="A35" s="1" t="s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.75">
      <c r="A36" s="1" t="s">
        <v>62</v>
      </c>
      <c r="B36" s="1"/>
      <c r="C36" s="1"/>
      <c r="D36" s="1">
        <v>64.5</v>
      </c>
      <c r="E36" s="1"/>
      <c r="F36" s="1">
        <f>ROUND(D36*F26/100,0)</f>
        <v>63990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.75">
      <c r="A37" s="1" t="s">
        <v>63</v>
      </c>
      <c r="B37" s="1"/>
      <c r="C37" s="1"/>
      <c r="D37" s="1">
        <v>35.5</v>
      </c>
      <c r="E37" s="1"/>
      <c r="F37" s="1">
        <f>ROUND(D37*F26/100,0)</f>
        <v>35220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.75">
      <c r="A38" s="1"/>
      <c r="B38" s="1"/>
      <c r="C38" s="1"/>
      <c r="D38" s="1">
        <f>SUM(D36:D37)</f>
        <v>100</v>
      </c>
      <c r="E38" s="1"/>
      <c r="F38" s="1">
        <f>SUM(F36:F37)</f>
        <v>99210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.7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.7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.75">
      <c r="A42" s="1" t="s">
        <v>22</v>
      </c>
      <c r="B42" s="1"/>
      <c r="C42" s="1"/>
      <c r="D42" s="1">
        <v>30</v>
      </c>
      <c r="E42" s="1"/>
      <c r="F42" s="1">
        <f t="shared" ref="F42:F47" si="0">D42*$G$19/100</f>
        <v>1800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.75">
      <c r="A43" s="1" t="s">
        <v>23</v>
      </c>
      <c r="B43" s="1"/>
      <c r="C43" s="1"/>
      <c r="D43" s="1">
        <v>1.7</v>
      </c>
      <c r="E43" s="1"/>
      <c r="F43" s="1">
        <f t="shared" si="0"/>
        <v>102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.75">
      <c r="A44" s="1" t="s">
        <v>24</v>
      </c>
      <c r="B44" s="1"/>
      <c r="C44" s="1"/>
      <c r="D44" s="1">
        <v>3.3</v>
      </c>
      <c r="E44" s="1"/>
      <c r="F44" s="1">
        <f t="shared" si="0"/>
        <v>198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8.75">
      <c r="A45" s="1" t="s">
        <v>25</v>
      </c>
      <c r="B45" s="1"/>
      <c r="C45" s="1"/>
      <c r="D45" s="1">
        <v>15.4</v>
      </c>
      <c r="E45" s="1"/>
      <c r="F45" s="1">
        <f t="shared" si="0"/>
        <v>924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8.75">
      <c r="A46" s="1" t="s">
        <v>26</v>
      </c>
      <c r="B46" s="1"/>
      <c r="C46" s="1"/>
      <c r="D46" s="1">
        <v>19.600000000000001</v>
      </c>
      <c r="E46" s="1"/>
      <c r="F46" s="1">
        <f t="shared" si="0"/>
        <v>1176.0000000000002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.75">
      <c r="A47" s="1" t="s">
        <v>27</v>
      </c>
      <c r="B47" s="1"/>
      <c r="C47" s="1"/>
      <c r="D47" s="1">
        <v>30</v>
      </c>
      <c r="E47" s="1"/>
      <c r="F47" s="1">
        <f t="shared" si="0"/>
        <v>1800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.75">
      <c r="A48" s="1"/>
      <c r="B48" s="1"/>
      <c r="C48" s="1"/>
      <c r="D48" s="1">
        <f>SUM(D41:D47)</f>
        <v>100</v>
      </c>
      <c r="E48" s="1"/>
      <c r="F48" s="1">
        <f>SUM(F42:F47)</f>
        <v>6000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2.5">
      <c r="A51" s="1" t="s">
        <v>29</v>
      </c>
      <c r="B51" s="1"/>
      <c r="C51" s="1"/>
      <c r="D51" s="2" t="s">
        <v>44</v>
      </c>
      <c r="E51" s="2"/>
      <c r="F51" s="2" t="s">
        <v>35</v>
      </c>
      <c r="G51" s="2" t="s">
        <v>10</v>
      </c>
      <c r="H51" s="2" t="s">
        <v>37</v>
      </c>
      <c r="I51" s="2" t="s">
        <v>38</v>
      </c>
      <c r="J51" s="2" t="s">
        <v>38</v>
      </c>
      <c r="K51" s="2" t="s">
        <v>38</v>
      </c>
      <c r="L51" s="2" t="s">
        <v>36</v>
      </c>
      <c r="M51" s="1"/>
      <c r="N51" s="1"/>
      <c r="O51" s="1"/>
      <c r="P51" s="1"/>
    </row>
    <row r="52" spans="1:16" ht="22.5">
      <c r="A52" s="1" t="s">
        <v>30</v>
      </c>
      <c r="B52" s="1"/>
      <c r="C52" s="1"/>
      <c r="D52" s="2"/>
      <c r="E52" s="2"/>
      <c r="F52" s="2"/>
      <c r="G52" s="2"/>
      <c r="H52" s="2" t="s">
        <v>50</v>
      </c>
      <c r="I52" s="2" t="s">
        <v>51</v>
      </c>
      <c r="J52" s="2" t="s">
        <v>39</v>
      </c>
      <c r="K52" s="2" t="s">
        <v>40</v>
      </c>
      <c r="L52" s="2"/>
      <c r="M52" s="1"/>
      <c r="N52" s="1"/>
      <c r="O52" s="1"/>
      <c r="P52" s="1"/>
    </row>
    <row r="53" spans="1:16" ht="18.75">
      <c r="A53" s="1" t="s">
        <v>31</v>
      </c>
      <c r="B53" s="1"/>
      <c r="C53" s="1"/>
      <c r="D53" s="2">
        <v>65</v>
      </c>
      <c r="E53" s="2"/>
      <c r="F53" s="2">
        <f>ROUND((141.5/(D53+131.5)),2)</f>
        <v>0.72</v>
      </c>
      <c r="G53" s="2">
        <f>F31</f>
        <v>10919</v>
      </c>
      <c r="H53" s="2">
        <f>ROUND(F53*62.34,2)</f>
        <v>44.88</v>
      </c>
      <c r="I53" s="2">
        <f>ROUND(G53/H53,2)</f>
        <v>243.29</v>
      </c>
      <c r="J53" s="2">
        <f>I53*7.4805</f>
        <v>1819.9308450000001</v>
      </c>
      <c r="K53" s="2">
        <f>J53/42</f>
        <v>43.33168678571429</v>
      </c>
      <c r="L53" s="2">
        <f>K53*24</f>
        <v>1039.960482857143</v>
      </c>
      <c r="M53" s="1"/>
      <c r="N53" s="1"/>
      <c r="O53" s="1"/>
      <c r="P53" s="1"/>
    </row>
    <row r="54" spans="1:16" ht="18.75">
      <c r="A54" s="1" t="s">
        <v>32</v>
      </c>
      <c r="B54" s="1"/>
      <c r="C54" s="1"/>
      <c r="D54" s="2">
        <v>50</v>
      </c>
      <c r="E54" s="2"/>
      <c r="F54" s="2">
        <f t="shared" ref="F54:F56" si="1">ROUND((141.5/(D54+131.5)),2)</f>
        <v>0.78</v>
      </c>
      <c r="G54" s="2">
        <f>F32</f>
        <v>21951</v>
      </c>
      <c r="H54" s="2">
        <f t="shared" ref="H54:H56" si="2">ROUND(F54*62.34,2)</f>
        <v>48.63</v>
      </c>
      <c r="I54" s="2">
        <f t="shared" ref="I54:I56" si="3">ROUND(G54/H54,2)</f>
        <v>451.39</v>
      </c>
      <c r="J54" s="2">
        <f t="shared" ref="J54:J56" si="4">I54*7.4805</f>
        <v>3376.622895</v>
      </c>
      <c r="K54" s="2">
        <f t="shared" ref="K54:K56" si="5">J54/42</f>
        <v>80.395783214285714</v>
      </c>
      <c r="L54" s="2">
        <f t="shared" ref="L54:L56" si="6">K54*24</f>
        <v>1929.4987971428573</v>
      </c>
      <c r="M54" s="1"/>
      <c r="N54" s="1"/>
      <c r="O54" s="1"/>
      <c r="P54" s="1"/>
    </row>
    <row r="55" spans="1:16" ht="18.75">
      <c r="A55" s="1" t="s">
        <v>33</v>
      </c>
      <c r="B55" s="1"/>
      <c r="C55" s="1"/>
      <c r="D55" s="2">
        <v>30</v>
      </c>
      <c r="E55" s="2"/>
      <c r="F55" s="2">
        <f t="shared" si="1"/>
        <v>0.88</v>
      </c>
      <c r="G55" s="2">
        <f>F36</f>
        <v>63990</v>
      </c>
      <c r="H55" s="2">
        <f t="shared" si="2"/>
        <v>54.86</v>
      </c>
      <c r="I55" s="2">
        <f t="shared" si="3"/>
        <v>1166.42</v>
      </c>
      <c r="J55" s="2">
        <f t="shared" si="4"/>
        <v>8725.40481</v>
      </c>
      <c r="K55" s="2">
        <f t="shared" si="5"/>
        <v>207.74773357142857</v>
      </c>
      <c r="L55" s="2">
        <f t="shared" si="6"/>
        <v>4985.9456057142852</v>
      </c>
      <c r="M55" s="1"/>
      <c r="N55" s="1"/>
      <c r="O55" s="1"/>
      <c r="P55" s="1"/>
    </row>
    <row r="56" spans="1:16" ht="18.75">
      <c r="A56" s="1" t="s">
        <v>34</v>
      </c>
      <c r="B56" s="1"/>
      <c r="C56" s="1"/>
      <c r="D56" s="2">
        <v>13</v>
      </c>
      <c r="E56" s="2"/>
      <c r="F56" s="2">
        <f t="shared" si="1"/>
        <v>0.98</v>
      </c>
      <c r="G56" s="2">
        <f>F37</f>
        <v>35220</v>
      </c>
      <c r="H56" s="2">
        <f t="shared" si="2"/>
        <v>61.09</v>
      </c>
      <c r="I56" s="2">
        <f t="shared" si="3"/>
        <v>576.53</v>
      </c>
      <c r="J56" s="2">
        <f t="shared" si="4"/>
        <v>4312.7326649999995</v>
      </c>
      <c r="K56" s="2">
        <f t="shared" si="5"/>
        <v>102.68411107142856</v>
      </c>
      <c r="L56" s="2">
        <f t="shared" si="6"/>
        <v>2464.4186657142855</v>
      </c>
      <c r="M56" s="1"/>
      <c r="N56" s="1"/>
      <c r="O56" s="1"/>
      <c r="P56" s="1"/>
    </row>
    <row r="57" spans="1:16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</sheetData>
  <pageMargins left="0.7" right="0.7" top="0.75" bottom="0.75" header="0.3" footer="0.3"/>
  <pageSetup paperSize="9" orientation="portrait" r:id="rId1"/>
  <legacyDrawing r:id="rId2"/>
  <oleObjects>
    <oleObject progId="Visio.Drawing.11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Exaample 6-1</vt:lpstr>
      <vt:lpstr>Example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A.K. Coker</dc:creator>
  <cp:lastModifiedBy>A.K. Coker</cp:lastModifiedBy>
  <dcterms:created xsi:type="dcterms:W3CDTF">2016-11-18T23:09:36Z</dcterms:created>
  <dcterms:modified xsi:type="dcterms:W3CDTF">2016-11-27T18:00:52Z</dcterms:modified>
</cp:coreProperties>
</file>